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F 15-02-2024 7^ rimodulazion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<sst xmlns="http://schemas.openxmlformats.org/spreadsheetml/2006/main" count="102" uniqueCount="58">
  <si>
    <t xml:space="preserve">Costo totale</t>
  </si>
  <si>
    <t xml:space="preserve">Spesa pubblica</t>
  </si>
  <si>
    <t xml:space="preserve">Quota privata</t>
  </si>
  <si>
    <t xml:space="preserve">AMBITO TEMATICO</t>
  </si>
  <si>
    <t xml:space="preserve">scheda progetto n.</t>
  </si>
  <si>
    <t xml:space="preserve">Sottomisura</t>
  </si>
  <si>
    <t xml:space="preserve">Euro</t>
  </si>
  <si>
    <t xml:space="preserve">totale</t>
  </si>
  <si>
    <t xml:space="preserve">%</t>
  </si>
  <si>
    <t xml:space="preserve">19.2 Attuazione Strategie Sviluppo Locale</t>
  </si>
  <si>
    <t xml:space="preserve">Sviluppo e innovazione delle filiere e dei sistemi produttivi locali</t>
  </si>
  <si>
    <t xml:space="preserve">PROGETTO ZOOTECNIA BIOLOGICA</t>
  </si>
  <si>
    <t xml:space="preserve">COSTI DI COOPERAZIONE (latte bio)</t>
  </si>
  <si>
    <t xml:space="preserve">MISURA 1.01 Acquisizione di competenze</t>
  </si>
  <si>
    <t xml:space="preserve">MISURA 3.02 Promozione e informazione prodotti agricoli certificati</t>
  </si>
  <si>
    <t xml:space="preserve">MISURA 4.01 Supporto a investimenti nelle aziende agricole</t>
  </si>
  <si>
    <t xml:space="preserve">MISURA 4.02 Supporto a investimenti nella trasformazione</t>
  </si>
  <si>
    <t xml:space="preserve">MISURA 1.01 Azioni di formazione e acquisizione di competenza</t>
  </si>
  <si>
    <t xml:space="preserve">(Gallo Nero)</t>
  </si>
  <si>
    <t xml:space="preserve">-Azione A e B</t>
  </si>
  <si>
    <t xml:space="preserve">TOTALE ZOOTECNIA BIOLOGICA</t>
  </si>
  <si>
    <t xml:space="preserve">PROGETTO INTEGRATO RECUPERO OLIVETI ABBANDONATI</t>
  </si>
  <si>
    <t xml:space="preserve">MISURA 1.01 Acquisizione competenze</t>
  </si>
  <si>
    <t xml:space="preserve">TOTALE RECUPERO OLIVETI ABBANDONATI</t>
  </si>
  <si>
    <t xml:space="preserve">PROGETTO INTEGRATO LE STRADE DI VINI E DEI PRODOTTI</t>
  </si>
  <si>
    <t xml:space="preserve">MISURA 16.4.3  Cooperazione di filiera orizzontale e verticale per la creazione e lo sviluppo di filere corte e mercati locali</t>
  </si>
  <si>
    <t xml:space="preserve">Misura 7.5.3</t>
  </si>
  <si>
    <t xml:space="preserve">7.5 A - Infastrutture turistiche - ricreative</t>
  </si>
  <si>
    <t xml:space="preserve">7.5 B - Interventi di adeguamento della rete sentieristica di collegamento ai tracciati di lunga percorrenza</t>
  </si>
  <si>
    <t xml:space="preserve">Misura 7.2.3- Bando strade</t>
  </si>
  <si>
    <t xml:space="preserve">TOTALE</t>
  </si>
  <si>
    <t xml:space="preserve">AMBITO 1 SVILUPPO FILIERE</t>
  </si>
  <si>
    <t xml:space="preserve">Turismo sostenibile</t>
  </si>
  <si>
    <t xml:space="preserve">PROGETTO INTEGRATO TURISMO ATTIVO</t>
  </si>
  <si>
    <t xml:space="preserve">7.05 Infrastrutture turistiche e ricreative (Interventi di adeguamento della rete sentieristica di collegamento ai tracciati di lunga percorrenza)</t>
  </si>
  <si>
    <t xml:space="preserve">7.05 Infrastrutture turistiche e ricreative (Interventi di adeguamento della fruibilità del Fiume Vara)</t>
  </si>
  <si>
    <t xml:space="preserve">6.04 Investimenti nella creazione e nello sviluppo di attività extra - agricole (Ampliamento dell'offerta di ricettività)</t>
  </si>
  <si>
    <t xml:space="preserve">7.04 Investimenti per attività ricreative, culturali e altri servizi per la popolazione rurale (Interventi sugli attrattori culturali)</t>
  </si>
  <si>
    <t xml:space="preserve">TOTALE "TURISMO ATTIVO"</t>
  </si>
  <si>
    <t xml:space="preserve">5 ( ex 19,3 azioni di supporto/locali)</t>
  </si>
  <si>
    <t xml:space="preserve">7.05 Miglioramento della rete (AV2020)</t>
  </si>
  <si>
    <t xml:space="preserve">AMBITO 2 TURISMO SOSTENIBILE</t>
  </si>
  <si>
    <t xml:space="preserve">Contrasto al dissesto</t>
  </si>
  <si>
    <t xml:space="preserve">PROGETTO INTEGRATO "SILVICOLTURA ENERGETICA"</t>
  </si>
  <si>
    <t xml:space="preserve">MISURA 7.02 Infrastrutture essenziali alle popolazioni rurali</t>
  </si>
  <si>
    <t xml:space="preserve">MISURA 8.06 Supporto agli investimenti in tecnologie forestali</t>
  </si>
  <si>
    <t xml:space="preserve">MISURA 8.05 Investimenti per aumentare la resilienza, il pregio ambientale e il potenziale di mitigazione delle foreste</t>
  </si>
  <si>
    <t xml:space="preserve">TOTALE "SILVICOLTURA ENERGETICA"</t>
  </si>
  <si>
    <t xml:space="preserve">PROGETTO INTEGRATO "RETE DI ACCESSO AL TERRITORIO ABBANDONATO"</t>
  </si>
  <si>
    <t xml:space="preserve">TOTALE "RETE DI ACCESSO AL TERRITORIO"</t>
  </si>
  <si>
    <t xml:space="preserve">AMBITO 3 CONTRASTO AL DISSESTO</t>
  </si>
  <si>
    <t xml:space="preserve">MISURA 19.2</t>
  </si>
  <si>
    <t xml:space="preserve">PROGETTO DI COOPERAZIONE"ALTA VIA DEI MONTI LIGURI"</t>
  </si>
  <si>
    <t xml:space="preserve">MISURA 19.3</t>
  </si>
  <si>
    <t xml:space="preserve">GESTIONE</t>
  </si>
  <si>
    <t xml:space="preserve">ANIMAZIONE</t>
  </si>
  <si>
    <t xml:space="preserve">MISURA 19.4</t>
  </si>
  <si>
    <t xml:space="preserve">totale SSL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</si>
</sst>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[$€-2]\ #,##0.00;[RED]\-[$€-2]\ #,##0.00"/>
    <numFmt numFmtId="167" formatCode="0%"/>
    <numFmt numFmtId="168" formatCode="#,##0.00"/>
    <numFmt numFmtId="169" formatCode="0.00%"/>
    <numFmt numFmtId="170" formatCode="_-* #,##0.00&quot; €&quot;_-;\-* #,##0.00&quot; €&quot;_-;_-* \-??&quot; €&quot;_-;_-@_-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i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 val="true"/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true" indent="6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true" indent="5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0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9" fillId="0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3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9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0" borderId="1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0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5" fillId="0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16" xfId="0" applyFont="true" applyBorder="true" applyAlignment="true" applyProtection="true">
      <alignment horizontal="left" vertical="center" textRotation="0" wrapText="true" indent="1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1" fillId="0" borderId="1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center" textRotation="0" wrapText="true" indent="3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6" fontId="5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left" vertical="center" textRotation="0" wrapText="true" indent="15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1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16" xfId="0" applyFont="true" applyBorder="true" applyAlignment="true" applyProtection="true">
      <alignment horizontal="center" vertical="center" textRotation="0" wrapText="true" indent="1" shrinkToFit="false"/>
      <protection locked="true" hidden="false"/>
    </xf>
    <xf numFmtId="167" fontId="11" fillId="0" borderId="1" xfId="1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0" fontId="8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3" fillId="4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0" fontId="13" fillId="4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0" fontId="8" fillId="0" borderId="2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5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5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0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M1048576"/>
  <sheetViews>
    <sheetView showFormulas="false" showGridLines="true" showRowColHeaders="true" showZeros="true" rightToLeft="false" tabSelected="true" showOutlineSymbols="true" defaultGridColor="true" view="normal" topLeftCell="A28" colorId="64" zoomScale="86" zoomScaleNormal="86" zoomScalePageLayoutView="100" workbookViewId="0">
      <selection pane="topLeft" activeCell="M64" activeCellId="0" sqref="M64"/>
    </sheetView>
  </sheetViews>
  <sheetFormatPr defaultColWidth="8.6796875" defaultRowHeight="13.8" zeroHeight="false" outlineLevelRow="0" outlineLevelCol="0"/>
  <cols>
    <col collapsed="false" customWidth="true" hidden="false" outlineLevel="0" max="1" min="1" style="0" width="3.4"/>
    <col collapsed="false" customWidth="true" hidden="false" outlineLevel="0" max="2" min="2" style="1" width="10.71"/>
    <col collapsed="false" customWidth="true" hidden="false" outlineLevel="0" max="3" min="3" style="1" width="11.71"/>
    <col collapsed="false" customWidth="false" hidden="false" outlineLevel="0" max="4" min="4" style="1" width="8.68"/>
    <col collapsed="false" customWidth="true" hidden="false" outlineLevel="0" max="5" min="5" style="1" width="44"/>
    <col collapsed="false" customWidth="true" hidden="false" outlineLevel="0" max="7" min="6" style="1" width="15.52"/>
    <col collapsed="false" customWidth="true" hidden="false" outlineLevel="0" max="8" min="8" style="1" width="7.43"/>
    <col collapsed="false" customWidth="true" hidden="false" outlineLevel="0" max="9" min="9" style="1" width="13.9"/>
    <col collapsed="false" customWidth="true" hidden="false" outlineLevel="0" max="10" min="10" style="1" width="7.43"/>
    <col collapsed="false" customWidth="true" hidden="false" outlineLevel="0" max="12" min="12" style="1" width="11.43"/>
    <col collapsed="false" customWidth="true" hidden="false" outlineLevel="0" max="13" min="13" style="2" width="11.57"/>
    <col collapsed="false" customWidth="true" hidden="false" outlineLevel="0" max="14" min="14" style="1" width="11.85"/>
    <col collapsed="false" customWidth="true" hidden="false" outlineLevel="0" max="16384" min="16384" style="0" width="11.53"/>
  </cols>
  <sheetData>
    <row r="2" customFormat="false" ht="18" hidden="false" customHeight="true" outlineLevel="0" collapsed="false">
      <c r="B2" s="3"/>
      <c r="C2" s="3"/>
      <c r="D2" s="3"/>
      <c r="E2" s="3"/>
      <c r="F2" s="4" t="s">
        <v>0</v>
      </c>
      <c r="G2" s="5" t="s">
        <v>1</v>
      </c>
      <c r="H2" s="5"/>
      <c r="I2" s="6" t="s">
        <v>2</v>
      </c>
      <c r="J2" s="6"/>
    </row>
    <row r="3" customFormat="false" ht="15" hidden="false" customHeight="true" outlineLevel="0" collapsed="false">
      <c r="B3" s="7" t="s">
        <v>3</v>
      </c>
      <c r="C3" s="7" t="s">
        <v>4</v>
      </c>
      <c r="D3" s="7" t="s">
        <v>5</v>
      </c>
      <c r="E3" s="7"/>
      <c r="F3" s="8" t="s">
        <v>6</v>
      </c>
      <c r="G3" s="8" t="s">
        <v>7</v>
      </c>
      <c r="H3" s="8" t="s">
        <v>8</v>
      </c>
      <c r="I3" s="8" t="s">
        <v>7</v>
      </c>
      <c r="J3" s="8" t="s">
        <v>8</v>
      </c>
    </row>
    <row r="4" customFormat="false" ht="13.8" hidden="false" customHeight="false" outlineLevel="0" collapsed="false">
      <c r="B4" s="7"/>
      <c r="C4" s="7"/>
      <c r="D4" s="7"/>
      <c r="E4" s="7"/>
      <c r="F4" s="8"/>
      <c r="G4" s="8"/>
      <c r="H4" s="8"/>
      <c r="I4" s="8"/>
      <c r="J4" s="8"/>
    </row>
    <row r="5" customFormat="false" ht="18.75" hidden="false" customHeight="true" outlineLevel="0" collapsed="false">
      <c r="B5" s="9" t="s">
        <v>9</v>
      </c>
      <c r="C5" s="9"/>
      <c r="D5" s="9"/>
      <c r="E5" s="9"/>
      <c r="F5" s="9"/>
      <c r="G5" s="9"/>
      <c r="H5" s="9"/>
      <c r="I5" s="9"/>
      <c r="J5" s="9"/>
    </row>
    <row r="6" s="1" customFormat="true" ht="18" hidden="false" customHeight="true" outlineLevel="0" collapsed="false">
      <c r="B6" s="10" t="s">
        <v>10</v>
      </c>
      <c r="C6" s="11" t="n">
        <v>1</v>
      </c>
      <c r="D6" s="12" t="s">
        <v>11</v>
      </c>
      <c r="E6" s="12"/>
      <c r="F6" s="12"/>
      <c r="G6" s="12"/>
      <c r="H6" s="12"/>
      <c r="I6" s="12"/>
      <c r="J6" s="12"/>
      <c r="M6" s="2"/>
    </row>
    <row r="7" s="1" customFormat="true" ht="33.75" hidden="false" customHeight="true" outlineLevel="0" collapsed="false">
      <c r="B7" s="10"/>
      <c r="C7" s="13"/>
      <c r="D7" s="14" t="s">
        <v>12</v>
      </c>
      <c r="E7" s="14"/>
      <c r="F7" s="15" t="n">
        <f aca="false">G7/H7</f>
        <v>20540.02</v>
      </c>
      <c r="G7" s="15" t="n">
        <f aca="false">30000-6750.5-2709.48</f>
        <v>20540.02</v>
      </c>
      <c r="H7" s="16" t="n">
        <v>1</v>
      </c>
      <c r="I7" s="15" t="n">
        <f aca="false">F7-G7</f>
        <v>0</v>
      </c>
      <c r="J7" s="16" t="n">
        <v>0</v>
      </c>
      <c r="M7" s="2"/>
    </row>
    <row r="8" s="1" customFormat="true" ht="33.75" hidden="false" customHeight="true" outlineLevel="0" collapsed="false">
      <c r="B8" s="10"/>
      <c r="C8" s="13"/>
      <c r="D8" s="14" t="s">
        <v>13</v>
      </c>
      <c r="E8" s="14"/>
      <c r="F8" s="15" t="n">
        <f aca="false">G8/H8</f>
        <v>2396.1125</v>
      </c>
      <c r="G8" s="15" t="n">
        <f aca="false">16000-14083.11</f>
        <v>1916.89</v>
      </c>
      <c r="H8" s="16" t="n">
        <v>0.8</v>
      </c>
      <c r="I8" s="15" t="n">
        <f aca="false">F8-G8</f>
        <v>479.2225</v>
      </c>
      <c r="J8" s="16" t="n">
        <v>0.2</v>
      </c>
      <c r="M8" s="2"/>
    </row>
    <row r="9" s="1" customFormat="true" ht="33.75" hidden="false" customHeight="true" outlineLevel="0" collapsed="false">
      <c r="B9" s="10"/>
      <c r="C9" s="13"/>
      <c r="D9" s="14" t="s">
        <v>14</v>
      </c>
      <c r="E9" s="14"/>
      <c r="F9" s="15" t="n">
        <f aca="false">G9/H9</f>
        <v>20000</v>
      </c>
      <c r="G9" s="15" t="n">
        <v>14000</v>
      </c>
      <c r="H9" s="16" t="n">
        <v>0.7</v>
      </c>
      <c r="I9" s="15" t="n">
        <f aca="false">F9-G9</f>
        <v>6000</v>
      </c>
      <c r="J9" s="16" t="n">
        <v>0.3</v>
      </c>
      <c r="M9" s="2"/>
    </row>
    <row r="10" s="1" customFormat="true" ht="33.75" hidden="false" customHeight="true" outlineLevel="0" collapsed="false">
      <c r="B10" s="10"/>
      <c r="C10" s="13"/>
      <c r="D10" s="14" t="s">
        <v>15</v>
      </c>
      <c r="E10" s="14"/>
      <c r="F10" s="15" t="n">
        <f aca="false">G10/H10</f>
        <v>741498.56</v>
      </c>
      <c r="G10" s="15" t="n">
        <f aca="false">100000+270749.28</f>
        <v>370749.28</v>
      </c>
      <c r="H10" s="16" t="n">
        <v>0.5</v>
      </c>
      <c r="I10" s="15" t="n">
        <f aca="false">F10-G10</f>
        <v>370749.28</v>
      </c>
      <c r="J10" s="16" t="n">
        <v>0.5</v>
      </c>
      <c r="M10" s="2"/>
    </row>
    <row r="11" s="1" customFormat="true" ht="33.75" hidden="false" customHeight="true" outlineLevel="0" collapsed="false">
      <c r="B11" s="10"/>
      <c r="C11" s="13"/>
      <c r="D11" s="14" t="s">
        <v>16</v>
      </c>
      <c r="E11" s="14"/>
      <c r="F11" s="15" t="n">
        <f aca="false">G11/H11</f>
        <v>100000</v>
      </c>
      <c r="G11" s="15" t="n">
        <v>40000</v>
      </c>
      <c r="H11" s="16" t="n">
        <v>0.4</v>
      </c>
      <c r="I11" s="15" t="n">
        <f aca="false">F11-G11</f>
        <v>60000</v>
      </c>
      <c r="J11" s="16" t="n">
        <v>0.6</v>
      </c>
      <c r="M11" s="2"/>
    </row>
    <row r="12" s="1" customFormat="true" ht="30" hidden="false" customHeight="true" outlineLevel="0" collapsed="false">
      <c r="B12" s="10"/>
      <c r="C12" s="13"/>
      <c r="D12" s="14" t="s">
        <v>17</v>
      </c>
      <c r="E12" s="14"/>
      <c r="F12" s="17"/>
      <c r="G12" s="18"/>
      <c r="H12" s="17"/>
      <c r="I12" s="17"/>
      <c r="J12" s="17"/>
      <c r="M12" s="2"/>
    </row>
    <row r="13" s="1" customFormat="true" ht="16.5" hidden="false" customHeight="true" outlineLevel="0" collapsed="false">
      <c r="B13" s="10"/>
      <c r="C13" s="13"/>
      <c r="D13" s="14" t="s">
        <v>18</v>
      </c>
      <c r="E13" s="14"/>
      <c r="F13" s="19" t="n">
        <f aca="false">G13/H13</f>
        <v>28911.23</v>
      </c>
      <c r="G13" s="19" t="n">
        <f aca="false">37858-8946.77</f>
        <v>28911.23</v>
      </c>
      <c r="H13" s="20" t="n">
        <v>1</v>
      </c>
      <c r="I13" s="19" t="n">
        <f aca="false">F13-G13</f>
        <v>0</v>
      </c>
      <c r="J13" s="20" t="n">
        <v>0</v>
      </c>
      <c r="M13" s="2"/>
    </row>
    <row r="14" s="1" customFormat="true" ht="16.5" hidden="false" customHeight="true" outlineLevel="0" collapsed="false">
      <c r="B14" s="10"/>
      <c r="C14" s="13"/>
      <c r="D14" s="21" t="s">
        <v>19</v>
      </c>
      <c r="E14" s="21"/>
      <c r="F14" s="19"/>
      <c r="G14" s="19"/>
      <c r="H14" s="20"/>
      <c r="I14" s="19"/>
      <c r="J14" s="20"/>
      <c r="M14" s="2"/>
    </row>
    <row r="15" s="1" customFormat="true" ht="16.5" hidden="false" customHeight="true" outlineLevel="0" collapsed="false">
      <c r="B15" s="10"/>
      <c r="C15" s="13"/>
      <c r="D15" s="22"/>
      <c r="E15" s="23"/>
      <c r="F15" s="15"/>
      <c r="G15" s="15"/>
      <c r="H15" s="16"/>
      <c r="I15" s="15"/>
      <c r="J15" s="16"/>
      <c r="M15" s="2"/>
    </row>
    <row r="16" s="1" customFormat="true" ht="21.75" hidden="false" customHeight="true" outlineLevel="0" collapsed="false">
      <c r="B16" s="10"/>
      <c r="C16" s="24" t="s">
        <v>20</v>
      </c>
      <c r="D16" s="24"/>
      <c r="E16" s="24"/>
      <c r="F16" s="25" t="n">
        <f aca="false">SUM(F7:F15)</f>
        <v>913345.9225</v>
      </c>
      <c r="G16" s="25" t="n">
        <f aca="false">SUM(G7:G15)</f>
        <v>476117.42</v>
      </c>
      <c r="H16" s="26" t="n">
        <f aca="false">G16/F16</f>
        <v>0.521289259929882</v>
      </c>
      <c r="I16" s="25" t="n">
        <f aca="false">SUM(I7:I15)</f>
        <v>437228.5025</v>
      </c>
      <c r="J16" s="27" t="n">
        <f aca="false">I16/F16</f>
        <v>0.478710740070118</v>
      </c>
      <c r="M16" s="2"/>
    </row>
    <row r="17" s="1" customFormat="true" ht="15.75" hidden="false" customHeight="true" outlineLevel="0" collapsed="false">
      <c r="B17" s="10"/>
      <c r="C17" s="11" t="n">
        <v>2</v>
      </c>
      <c r="D17" s="12" t="s">
        <v>21</v>
      </c>
      <c r="E17" s="12"/>
      <c r="F17" s="12"/>
      <c r="G17" s="12"/>
      <c r="H17" s="12"/>
      <c r="I17" s="12"/>
      <c r="J17" s="12"/>
      <c r="M17" s="2"/>
    </row>
    <row r="18" s="1" customFormat="true" ht="21" hidden="false" customHeight="true" outlineLevel="0" collapsed="false">
      <c r="B18" s="10"/>
      <c r="C18" s="13"/>
      <c r="D18" s="14" t="s">
        <v>22</v>
      </c>
      <c r="E18" s="14"/>
      <c r="F18" s="15" t="n">
        <f aca="false">G18/H18</f>
        <v>2800</v>
      </c>
      <c r="G18" s="15" t="n">
        <f aca="false">15000-12760</f>
        <v>2240</v>
      </c>
      <c r="H18" s="16" t="n">
        <v>0.8</v>
      </c>
      <c r="I18" s="15" t="n">
        <f aca="false">F18-G18</f>
        <v>560</v>
      </c>
      <c r="J18" s="16" t="n">
        <v>0.2</v>
      </c>
      <c r="M18" s="2"/>
    </row>
    <row r="19" s="1" customFormat="true" ht="30" hidden="false" customHeight="true" outlineLevel="0" collapsed="false">
      <c r="B19" s="10"/>
      <c r="C19" s="13"/>
      <c r="D19" s="14" t="s">
        <v>15</v>
      </c>
      <c r="E19" s="14"/>
      <c r="F19" s="15" t="n">
        <f aca="false">G19/H19</f>
        <v>103529.35</v>
      </c>
      <c r="G19" s="15" t="n">
        <f aca="false">73878.89-40734.03-1027.25+30000</f>
        <v>62117.61</v>
      </c>
      <c r="H19" s="16" t="n">
        <v>0.6</v>
      </c>
      <c r="I19" s="15" t="n">
        <f aca="false">F19-G19</f>
        <v>41411.74</v>
      </c>
      <c r="J19" s="16" t="n">
        <v>0.4</v>
      </c>
      <c r="M19" s="2"/>
    </row>
    <row r="20" s="1" customFormat="true" ht="28.5" hidden="false" customHeight="true" outlineLevel="0" collapsed="false">
      <c r="B20" s="10"/>
      <c r="C20" s="24" t="s">
        <v>23</v>
      </c>
      <c r="D20" s="24"/>
      <c r="E20" s="24"/>
      <c r="F20" s="25" t="n">
        <f aca="false">SUM(F18:F19)</f>
        <v>106329.35</v>
      </c>
      <c r="G20" s="25" t="n">
        <f aca="false">SUM(G18:G19)</f>
        <v>64357.61</v>
      </c>
      <c r="H20" s="28" t="n">
        <f aca="false">G20/F20</f>
        <v>0.605266654973439</v>
      </c>
      <c r="I20" s="25" t="n">
        <f aca="false">SUM(I18:I19)</f>
        <v>41971.74</v>
      </c>
      <c r="J20" s="29" t="n">
        <f aca="false">I20/F20</f>
        <v>0.394733345026561</v>
      </c>
      <c r="M20" s="2"/>
    </row>
    <row r="21" s="1" customFormat="true" ht="13.8" hidden="false" customHeight="false" outlineLevel="0" collapsed="false">
      <c r="B21" s="10"/>
      <c r="C21" s="30"/>
      <c r="D21" s="30"/>
      <c r="E21" s="31"/>
      <c r="F21" s="32"/>
      <c r="G21" s="32"/>
      <c r="H21" s="32"/>
      <c r="I21" s="32"/>
      <c r="J21" s="32"/>
      <c r="M21" s="2"/>
    </row>
    <row r="22" s="1" customFormat="true" ht="15.75" hidden="false" customHeight="true" outlineLevel="0" collapsed="false">
      <c r="B22" s="10"/>
      <c r="C22" s="24" t="n">
        <v>3</v>
      </c>
      <c r="D22" s="24"/>
      <c r="E22" s="33" t="s">
        <v>24</v>
      </c>
      <c r="F22" s="33"/>
      <c r="G22" s="33"/>
      <c r="H22" s="33"/>
      <c r="I22" s="33"/>
      <c r="J22" s="33"/>
      <c r="M22" s="2"/>
    </row>
    <row r="23" s="1" customFormat="true" ht="45" hidden="false" customHeight="true" outlineLevel="0" collapsed="false">
      <c r="B23" s="10"/>
      <c r="C23" s="34"/>
      <c r="D23" s="35" t="s">
        <v>25</v>
      </c>
      <c r="E23" s="35"/>
      <c r="F23" s="36" t="n">
        <f aca="false">G23/H23</f>
        <v>339033</v>
      </c>
      <c r="G23" s="37" t="n">
        <f aca="false">155012.57+184020.43</f>
        <v>339033</v>
      </c>
      <c r="H23" s="16" t="n">
        <v>1</v>
      </c>
      <c r="I23" s="15" t="n">
        <f aca="false">F23-G23</f>
        <v>0</v>
      </c>
      <c r="J23" s="16" t="n">
        <f aca="false">1-H23</f>
        <v>0</v>
      </c>
      <c r="M23" s="2"/>
    </row>
    <row r="24" s="1" customFormat="true" ht="36.75" hidden="false" customHeight="true" outlineLevel="0" collapsed="false">
      <c r="B24" s="10"/>
      <c r="C24" s="34"/>
      <c r="D24" s="38" t="s">
        <v>26</v>
      </c>
      <c r="E24" s="39" t="s">
        <v>27</v>
      </c>
      <c r="F24" s="40" t="n">
        <f aca="false">G24/H24</f>
        <v>210000</v>
      </c>
      <c r="G24" s="15" t="n">
        <v>210000</v>
      </c>
      <c r="H24" s="16" t="n">
        <v>1</v>
      </c>
      <c r="I24" s="15" t="n">
        <f aca="false">F24-G24</f>
        <v>0</v>
      </c>
      <c r="J24" s="16" t="n">
        <f aca="false">1-H24</f>
        <v>0</v>
      </c>
      <c r="M24" s="2"/>
    </row>
    <row r="25" s="1" customFormat="true" ht="42.75" hidden="false" customHeight="true" outlineLevel="0" collapsed="false">
      <c r="B25" s="10"/>
      <c r="C25" s="34"/>
      <c r="D25" s="38"/>
      <c r="E25" s="39" t="s">
        <v>28</v>
      </c>
      <c r="F25" s="40" t="n">
        <f aca="false">G25/H25</f>
        <v>110000</v>
      </c>
      <c r="G25" s="15" t="n">
        <v>110000</v>
      </c>
      <c r="H25" s="16" t="n">
        <v>1</v>
      </c>
      <c r="I25" s="15" t="n">
        <f aca="false">F25-G25</f>
        <v>0</v>
      </c>
      <c r="J25" s="16" t="n">
        <f aca="false">1-H25</f>
        <v>0</v>
      </c>
      <c r="M25" s="2"/>
    </row>
    <row r="26" s="1" customFormat="true" ht="32.25" hidden="false" customHeight="true" outlineLevel="0" collapsed="false">
      <c r="B26" s="10"/>
      <c r="C26" s="34"/>
      <c r="D26" s="21" t="s">
        <v>29</v>
      </c>
      <c r="E26" s="21"/>
      <c r="F26" s="40" t="n">
        <f aca="false">G26/H26</f>
        <v>60000</v>
      </c>
      <c r="G26" s="15" t="n">
        <v>60000</v>
      </c>
      <c r="H26" s="16" t="n">
        <v>1</v>
      </c>
      <c r="I26" s="15" t="n">
        <f aca="false">F26-G26</f>
        <v>0</v>
      </c>
      <c r="J26" s="16" t="n">
        <f aca="false">1-H26</f>
        <v>0</v>
      </c>
      <c r="M26" s="2"/>
    </row>
    <row r="27" s="1" customFormat="true" ht="28.5" hidden="false" customHeight="true" outlineLevel="0" collapsed="false">
      <c r="B27" s="10"/>
      <c r="C27" s="8" t="s">
        <v>24</v>
      </c>
      <c r="D27" s="8"/>
      <c r="E27" s="8"/>
      <c r="F27" s="41" t="n">
        <f aca="false">SUM(F23:F26)</f>
        <v>719033</v>
      </c>
      <c r="G27" s="42" t="n">
        <f aca="false">SUM(G23:G26)</f>
        <v>719033</v>
      </c>
      <c r="H27" s="43" t="n">
        <f aca="false">G27/F27</f>
        <v>1</v>
      </c>
      <c r="I27" s="42" t="n">
        <f aca="false">SUM(I23:I26)</f>
        <v>0</v>
      </c>
      <c r="J27" s="44" t="n">
        <f aca="false">I27/F27</f>
        <v>0</v>
      </c>
      <c r="M27" s="2"/>
    </row>
    <row r="28" customFormat="false" ht="13.8" hidden="false" customHeight="false" outlineLevel="0" collapsed="false">
      <c r="B28" s="31"/>
      <c r="C28" s="31"/>
      <c r="D28" s="31"/>
      <c r="E28" s="31"/>
      <c r="F28" s="31"/>
      <c r="G28" s="31"/>
      <c r="H28" s="31"/>
      <c r="I28" s="31"/>
      <c r="J28" s="31"/>
    </row>
    <row r="29" customFormat="false" ht="44.25" hidden="false" customHeight="true" outlineLevel="0" collapsed="false">
      <c r="B29" s="45" t="s">
        <v>30</v>
      </c>
      <c r="C29" s="46" t="s">
        <v>31</v>
      </c>
      <c r="D29" s="46"/>
      <c r="E29" s="46"/>
      <c r="F29" s="47" t="n">
        <f aca="false">F16+F20+F27</f>
        <v>1738708.2725</v>
      </c>
      <c r="G29" s="47" t="n">
        <f aca="false">G16+G20+G27</f>
        <v>1259508.03</v>
      </c>
      <c r="H29" s="28" t="n">
        <f aca="false">G29/F29</f>
        <v>0.72439295879637</v>
      </c>
      <c r="I29" s="48" t="n">
        <f aca="false">I16+I20+I27</f>
        <v>479200.2425</v>
      </c>
      <c r="J29" s="29" t="n">
        <f aca="false">I29/F29</f>
        <v>0.27560704120363</v>
      </c>
    </row>
    <row r="30" customFormat="false" ht="20.25" hidden="false" customHeight="true" outlineLevel="0" collapsed="false">
      <c r="B30" s="49"/>
      <c r="C30" s="49"/>
      <c r="D30" s="49"/>
      <c r="E30" s="49"/>
      <c r="F30" s="49"/>
      <c r="G30" s="49"/>
      <c r="H30" s="49"/>
      <c r="I30" s="49"/>
      <c r="J30" s="49"/>
    </row>
    <row r="31" customFormat="false" ht="20.25" hidden="false" customHeight="true" outlineLevel="0" collapsed="false">
      <c r="B31" s="49"/>
      <c r="C31" s="49"/>
      <c r="D31" s="49"/>
      <c r="E31" s="49"/>
      <c r="F31" s="49"/>
      <c r="G31" s="49"/>
      <c r="H31" s="49"/>
      <c r="I31" s="49"/>
      <c r="J31" s="49"/>
    </row>
    <row r="32" customFormat="false" ht="13.8" hidden="false" customHeight="false" outlineLevel="0" collapsed="false">
      <c r="B32" s="49"/>
      <c r="C32" s="49"/>
      <c r="D32" s="49"/>
      <c r="E32" s="49"/>
      <c r="F32" s="49"/>
      <c r="G32" s="49"/>
      <c r="H32" s="49"/>
      <c r="I32" s="49"/>
      <c r="J32" s="49"/>
    </row>
    <row r="33" customFormat="false" ht="15.75" hidden="false" customHeight="true" outlineLevel="0" collapsed="false">
      <c r="B33" s="50"/>
      <c r="C33" s="50"/>
      <c r="D33" s="50"/>
      <c r="E33" s="50"/>
      <c r="F33" s="51" t="s">
        <v>0</v>
      </c>
      <c r="G33" s="6" t="s">
        <v>1</v>
      </c>
      <c r="H33" s="6"/>
      <c r="I33" s="6" t="s">
        <v>2</v>
      </c>
      <c r="J33" s="6"/>
    </row>
    <row r="34" customFormat="false" ht="15" hidden="false" customHeight="true" outlineLevel="0" collapsed="false">
      <c r="B34" s="52" t="s">
        <v>3</v>
      </c>
      <c r="C34" s="8" t="s">
        <v>4</v>
      </c>
      <c r="D34" s="8" t="s">
        <v>5</v>
      </c>
      <c r="E34" s="8"/>
      <c r="F34" s="8" t="s">
        <v>6</v>
      </c>
      <c r="G34" s="8" t="s">
        <v>7</v>
      </c>
      <c r="H34" s="8" t="s">
        <v>8</v>
      </c>
      <c r="I34" s="8" t="s">
        <v>7</v>
      </c>
      <c r="J34" s="8" t="s">
        <v>8</v>
      </c>
    </row>
    <row r="35" customFormat="false" ht="13.8" hidden="false" customHeight="false" outlineLevel="0" collapsed="false">
      <c r="B35" s="52"/>
      <c r="C35" s="8"/>
      <c r="D35" s="8"/>
      <c r="E35" s="8"/>
      <c r="F35" s="8"/>
      <c r="G35" s="8"/>
      <c r="H35" s="8"/>
      <c r="I35" s="8"/>
      <c r="J35" s="8"/>
    </row>
    <row r="36" customFormat="false" ht="15.75" hidden="false" customHeight="true" outlineLevel="0" collapsed="false">
      <c r="B36" s="10" t="s">
        <v>32</v>
      </c>
      <c r="C36" s="11" t="n">
        <v>4</v>
      </c>
      <c r="D36" s="12" t="s">
        <v>33</v>
      </c>
      <c r="E36" s="12"/>
      <c r="F36" s="12"/>
      <c r="G36" s="12"/>
      <c r="H36" s="12"/>
      <c r="I36" s="12"/>
      <c r="J36" s="12"/>
    </row>
    <row r="37" customFormat="false" ht="15" hidden="false" customHeight="true" outlineLevel="0" collapsed="false">
      <c r="B37" s="10"/>
      <c r="C37" s="13"/>
      <c r="D37" s="53" t="s">
        <v>34</v>
      </c>
      <c r="E37" s="53"/>
      <c r="F37" s="54"/>
      <c r="G37" s="54"/>
      <c r="H37" s="54"/>
      <c r="I37" s="54"/>
      <c r="J37" s="54"/>
    </row>
    <row r="38" customFormat="false" ht="13.8" hidden="false" customHeight="false" outlineLevel="0" collapsed="false">
      <c r="B38" s="10"/>
      <c r="C38" s="13"/>
      <c r="D38" s="53"/>
      <c r="E38" s="53"/>
      <c r="F38" s="54"/>
      <c r="G38" s="54"/>
      <c r="H38" s="54"/>
      <c r="I38" s="54"/>
      <c r="J38" s="54"/>
    </row>
    <row r="39" customFormat="false" ht="13.8" hidden="false" customHeight="false" outlineLevel="0" collapsed="false">
      <c r="B39" s="10"/>
      <c r="C39" s="13"/>
      <c r="D39" s="53"/>
      <c r="E39" s="53"/>
      <c r="F39" s="15" t="n">
        <f aca="false">G39/H39</f>
        <v>348177.13</v>
      </c>
      <c r="G39" s="15" t="n">
        <f aca="false">550000-201822.87</f>
        <v>348177.13</v>
      </c>
      <c r="H39" s="16" t="n">
        <v>1</v>
      </c>
      <c r="I39" s="15" t="n">
        <f aca="false">F39-G39</f>
        <v>0</v>
      </c>
      <c r="J39" s="16" t="n">
        <v>0</v>
      </c>
    </row>
    <row r="40" customFormat="false" ht="15" hidden="false" customHeight="true" outlineLevel="0" collapsed="false">
      <c r="B40" s="10"/>
      <c r="C40" s="13"/>
      <c r="D40" s="53" t="s">
        <v>35</v>
      </c>
      <c r="E40" s="53"/>
      <c r="F40" s="54"/>
      <c r="G40" s="54"/>
      <c r="H40" s="54"/>
      <c r="I40" s="54"/>
      <c r="J40" s="54"/>
    </row>
    <row r="41" customFormat="false" ht="13.8" hidden="false" customHeight="false" outlineLevel="0" collapsed="false">
      <c r="B41" s="10"/>
      <c r="C41" s="13"/>
      <c r="D41" s="53"/>
      <c r="E41" s="53"/>
      <c r="F41" s="15" t="n">
        <f aca="false">G41/H41</f>
        <v>150000</v>
      </c>
      <c r="G41" s="15" t="n">
        <f aca="false">364373.22-364373.22+150000</f>
        <v>150000</v>
      </c>
      <c r="H41" s="16" t="n">
        <v>1</v>
      </c>
      <c r="I41" s="15" t="n">
        <f aca="false">F41-G41</f>
        <v>0</v>
      </c>
      <c r="J41" s="16" t="n">
        <v>0</v>
      </c>
    </row>
    <row r="42" customFormat="false" ht="22.5" hidden="false" customHeight="true" outlineLevel="0" collapsed="false">
      <c r="B42" s="10"/>
      <c r="C42" s="13"/>
      <c r="D42" s="53" t="s">
        <v>36</v>
      </c>
      <c r="E42" s="53"/>
      <c r="F42" s="54"/>
      <c r="G42" s="54"/>
      <c r="H42" s="54"/>
      <c r="I42" s="54"/>
      <c r="J42" s="54"/>
    </row>
    <row r="43" customFormat="false" ht="13.8" hidden="false" customHeight="false" outlineLevel="0" collapsed="false">
      <c r="B43" s="10"/>
      <c r="C43" s="13"/>
      <c r="D43" s="53"/>
      <c r="E43" s="53"/>
      <c r="F43" s="15" t="n">
        <f aca="false">G43/H43</f>
        <v>570060.78</v>
      </c>
      <c r="G43" s="15" t="n">
        <f aca="false">610000-294888.13-30081.48</f>
        <v>285030.39</v>
      </c>
      <c r="H43" s="16" t="n">
        <v>0.5</v>
      </c>
      <c r="I43" s="15" t="n">
        <f aca="false">F43-G43</f>
        <v>285030.39</v>
      </c>
      <c r="J43" s="16" t="n">
        <v>0.5</v>
      </c>
    </row>
    <row r="44" customFormat="false" ht="39.75" hidden="false" customHeight="true" outlineLevel="0" collapsed="false">
      <c r="B44" s="10"/>
      <c r="C44" s="13"/>
      <c r="D44" s="53" t="s">
        <v>37</v>
      </c>
      <c r="E44" s="53"/>
      <c r="F44" s="15" t="n">
        <f aca="false">G44/H44</f>
        <v>114281.07</v>
      </c>
      <c r="G44" s="15" t="n">
        <f aca="false">90000+24281.07</f>
        <v>114281.07</v>
      </c>
      <c r="H44" s="16" t="n">
        <v>1</v>
      </c>
      <c r="I44" s="15" t="n">
        <f aca="false">F44-G44</f>
        <v>0</v>
      </c>
      <c r="J44" s="16" t="n">
        <v>0</v>
      </c>
    </row>
    <row r="45" customFormat="false" ht="15.75" hidden="false" customHeight="true" outlineLevel="0" collapsed="false">
      <c r="B45" s="10"/>
      <c r="C45" s="55" t="s">
        <v>38</v>
      </c>
      <c r="D45" s="55"/>
      <c r="E45" s="55"/>
      <c r="F45" s="56" t="n">
        <f aca="false">F39+F41+F43+F44</f>
        <v>1182518.98</v>
      </c>
      <c r="G45" s="56" t="n">
        <f aca="false">G39+G41+G43+G44</f>
        <v>897488.59</v>
      </c>
      <c r="H45" s="29" t="n">
        <f aca="false">G45/F45</f>
        <v>0.758963369873353</v>
      </c>
      <c r="I45" s="56" t="n">
        <f aca="false">I39+I41+I43+I44</f>
        <v>285030.39</v>
      </c>
      <c r="J45" s="29" t="n">
        <f aca="false">I45/F45</f>
        <v>0.241036630126647</v>
      </c>
    </row>
    <row r="46" customFormat="false" ht="13.8" hidden="false" customHeight="false" outlineLevel="0" collapsed="false">
      <c r="B46" s="57"/>
      <c r="C46" s="58"/>
      <c r="D46" s="58"/>
      <c r="E46" s="55"/>
      <c r="F46" s="56"/>
      <c r="G46" s="56"/>
      <c r="H46" s="29"/>
      <c r="I46" s="56"/>
      <c r="J46" s="29"/>
    </row>
    <row r="47" customFormat="false" ht="62.65" hidden="false" customHeight="true" outlineLevel="0" collapsed="false">
      <c r="B47" s="10"/>
      <c r="C47" s="59" t="s">
        <v>39</v>
      </c>
      <c r="D47" s="60" t="s">
        <v>40</v>
      </c>
      <c r="E47" s="60"/>
      <c r="F47" s="61" t="n">
        <f aca="false">G47/H47</f>
        <v>165000</v>
      </c>
      <c r="G47" s="15" t="n">
        <f aca="false">0+165000</f>
        <v>165000</v>
      </c>
      <c r="H47" s="16" t="n">
        <v>1</v>
      </c>
      <c r="I47" s="15" t="n">
        <f aca="false">F47-G47</f>
        <v>0</v>
      </c>
      <c r="J47" s="16" t="n">
        <v>0</v>
      </c>
    </row>
    <row r="48" customFormat="false" ht="13.8" hidden="false" customHeight="false" outlineLevel="0" collapsed="false">
      <c r="B48" s="31"/>
      <c r="C48" s="31"/>
      <c r="D48" s="31"/>
      <c r="E48" s="31"/>
      <c r="F48" s="31"/>
      <c r="G48" s="31"/>
      <c r="H48" s="31"/>
      <c r="I48" s="31"/>
      <c r="J48" s="31"/>
    </row>
    <row r="49" customFormat="false" ht="15" hidden="false" customHeight="true" outlineLevel="0" collapsed="false">
      <c r="B49" s="62" t="s">
        <v>30</v>
      </c>
      <c r="C49" s="62"/>
      <c r="D49" s="11" t="s">
        <v>41</v>
      </c>
      <c r="E49" s="11"/>
      <c r="F49" s="47" t="n">
        <f aca="false">F45+F47</f>
        <v>1347518.98</v>
      </c>
      <c r="G49" s="47" t="n">
        <f aca="false">G45+G47</f>
        <v>1062488.59</v>
      </c>
      <c r="H49" s="63" t="n">
        <f aca="false">G49/F49</f>
        <v>0.788477643557941</v>
      </c>
      <c r="I49" s="47" t="n">
        <f aca="false">I45</f>
        <v>285030.39</v>
      </c>
      <c r="J49" s="63" t="n">
        <f aca="false">I49/F49</f>
        <v>0.211522356442059</v>
      </c>
    </row>
    <row r="50" customFormat="false" ht="13.8" hidden="false" customHeight="false" outlineLevel="0" collapsed="false">
      <c r="B50" s="49"/>
      <c r="C50" s="49"/>
      <c r="D50" s="49"/>
      <c r="E50" s="49"/>
      <c r="F50" s="49"/>
      <c r="G50" s="49"/>
      <c r="H50" s="49"/>
      <c r="I50" s="49"/>
      <c r="J50" s="49"/>
    </row>
    <row r="51" customFormat="false" ht="13.8" hidden="false" customHeight="false" outlineLevel="0" collapsed="false">
      <c r="B51" s="49"/>
      <c r="C51" s="49"/>
      <c r="D51" s="49"/>
      <c r="E51" s="49"/>
      <c r="F51" s="49"/>
      <c r="G51" s="49"/>
      <c r="H51" s="49"/>
      <c r="I51" s="49"/>
      <c r="J51" s="49"/>
    </row>
    <row r="52" customFormat="false" ht="15.75" hidden="false" customHeight="true" outlineLevel="0" collapsed="false">
      <c r="B52" s="3"/>
      <c r="C52" s="3"/>
      <c r="D52" s="3"/>
      <c r="E52" s="3"/>
      <c r="F52" s="4" t="s">
        <v>0</v>
      </c>
      <c r="G52" s="6" t="s">
        <v>1</v>
      </c>
      <c r="H52" s="6"/>
      <c r="I52" s="6" t="s">
        <v>2</v>
      </c>
      <c r="J52" s="6"/>
    </row>
    <row r="53" customFormat="false" ht="15" hidden="false" customHeight="true" outlineLevel="0" collapsed="false">
      <c r="B53" s="52" t="s">
        <v>3</v>
      </c>
      <c r="C53" s="8" t="s">
        <v>4</v>
      </c>
      <c r="D53" s="8" t="s">
        <v>5</v>
      </c>
      <c r="E53" s="8"/>
      <c r="F53" s="8" t="s">
        <v>6</v>
      </c>
      <c r="G53" s="8" t="s">
        <v>7</v>
      </c>
      <c r="H53" s="8" t="s">
        <v>8</v>
      </c>
      <c r="I53" s="8" t="s">
        <v>7</v>
      </c>
      <c r="J53" s="8" t="s">
        <v>8</v>
      </c>
    </row>
    <row r="54" customFormat="false" ht="13.8" hidden="false" customHeight="false" outlineLevel="0" collapsed="false">
      <c r="B54" s="52"/>
      <c r="C54" s="8"/>
      <c r="D54" s="8"/>
      <c r="E54" s="8"/>
      <c r="F54" s="8"/>
      <c r="G54" s="8"/>
      <c r="H54" s="8"/>
      <c r="I54" s="8"/>
      <c r="J54" s="8"/>
    </row>
    <row r="55" customFormat="false" ht="15.75" hidden="false" customHeight="true" outlineLevel="0" collapsed="false">
      <c r="B55" s="64" t="s">
        <v>42</v>
      </c>
      <c r="C55" s="11" t="n">
        <v>7</v>
      </c>
      <c r="D55" s="12" t="s">
        <v>43</v>
      </c>
      <c r="E55" s="12"/>
      <c r="F55" s="12"/>
      <c r="G55" s="12"/>
      <c r="H55" s="12"/>
      <c r="I55" s="12"/>
      <c r="J55" s="12"/>
    </row>
    <row r="56" customFormat="false" ht="13.8" hidden="false" customHeight="true" outlineLevel="0" collapsed="false">
      <c r="B56" s="64"/>
      <c r="C56" s="13"/>
      <c r="D56" s="14" t="s">
        <v>44</v>
      </c>
      <c r="E56" s="14"/>
      <c r="F56" s="15" t="n">
        <f aca="false">G56/H56</f>
        <v>0</v>
      </c>
      <c r="G56" s="15" t="n">
        <f aca="false">180000-180000</f>
        <v>0</v>
      </c>
      <c r="H56" s="16" t="n">
        <v>1</v>
      </c>
      <c r="I56" s="15" t="n">
        <f aca="false">F56-G56</f>
        <v>0</v>
      </c>
      <c r="J56" s="16" t="n">
        <v>0</v>
      </c>
    </row>
    <row r="57" customFormat="false" ht="13.8" hidden="false" customHeight="true" outlineLevel="0" collapsed="false">
      <c r="B57" s="64"/>
      <c r="C57" s="13"/>
      <c r="D57" s="14" t="s">
        <v>45</v>
      </c>
      <c r="E57" s="14"/>
      <c r="F57" s="15" t="n">
        <f aca="false">G57/H57</f>
        <v>0</v>
      </c>
      <c r="G57" s="15" t="n">
        <f aca="false">40000-40000</f>
        <v>0</v>
      </c>
      <c r="H57" s="16" t="n">
        <v>0.4</v>
      </c>
      <c r="I57" s="15" t="n">
        <f aca="false">F57-G57</f>
        <v>0</v>
      </c>
      <c r="J57" s="16" t="n">
        <v>0.6</v>
      </c>
    </row>
    <row r="58" customFormat="false" ht="23.6" hidden="false" customHeight="true" outlineLevel="0" collapsed="false">
      <c r="B58" s="64"/>
      <c r="C58" s="13"/>
      <c r="D58" s="14" t="s">
        <v>46</v>
      </c>
      <c r="E58" s="14"/>
      <c r="F58" s="15" t="n">
        <f aca="false">G58/H58</f>
        <v>0</v>
      </c>
      <c r="G58" s="15" t="n">
        <f aca="false">110000-110000</f>
        <v>0</v>
      </c>
      <c r="H58" s="16" t="n">
        <v>1</v>
      </c>
      <c r="I58" s="15" t="n">
        <f aca="false">F58-G58</f>
        <v>0</v>
      </c>
      <c r="J58" s="16" t="n">
        <v>0</v>
      </c>
    </row>
    <row r="59" customFormat="false" ht="16.5" hidden="false" customHeight="true" outlineLevel="0" collapsed="false">
      <c r="B59" s="64"/>
      <c r="C59" s="8" t="s">
        <v>47</v>
      </c>
      <c r="D59" s="8"/>
      <c r="E59" s="8"/>
      <c r="F59" s="25" t="n">
        <f aca="false">SUM(F56:F58)</f>
        <v>0</v>
      </c>
      <c r="G59" s="25" t="n">
        <f aca="false">SUM(G56:G58)</f>
        <v>0</v>
      </c>
      <c r="H59" s="63" t="n">
        <v>0</v>
      </c>
      <c r="I59" s="25" t="n">
        <f aca="false">SUM(I56:I58)</f>
        <v>0</v>
      </c>
      <c r="J59" s="63" t="n">
        <v>0</v>
      </c>
    </row>
    <row r="60" customFormat="false" ht="13.8" hidden="false" customHeight="false" outlineLevel="0" collapsed="false">
      <c r="B60" s="64"/>
      <c r="C60" s="31"/>
      <c r="D60" s="31"/>
      <c r="E60" s="31"/>
      <c r="F60" s="31"/>
      <c r="G60" s="31"/>
      <c r="H60" s="31"/>
      <c r="I60" s="31"/>
      <c r="J60" s="31"/>
    </row>
    <row r="61" customFormat="false" ht="15.75" hidden="false" customHeight="true" outlineLevel="0" collapsed="false">
      <c r="B61" s="64"/>
      <c r="C61" s="65" t="n">
        <v>8</v>
      </c>
      <c r="D61" s="66" t="s">
        <v>48</v>
      </c>
      <c r="E61" s="66"/>
      <c r="F61" s="66"/>
      <c r="G61" s="66"/>
      <c r="H61" s="66"/>
      <c r="I61" s="66"/>
      <c r="J61" s="66"/>
    </row>
    <row r="62" customFormat="false" ht="15" hidden="false" customHeight="true" outlineLevel="0" collapsed="false">
      <c r="B62" s="64"/>
      <c r="C62" s="65"/>
      <c r="D62" s="65" t="s">
        <v>44</v>
      </c>
      <c r="E62" s="65"/>
      <c r="F62" s="54"/>
      <c r="G62" s="54"/>
      <c r="H62" s="54"/>
      <c r="I62" s="54"/>
      <c r="J62" s="54"/>
    </row>
    <row r="63" customFormat="false" ht="13.8" hidden="false" customHeight="false" outlineLevel="0" collapsed="false">
      <c r="B63" s="64"/>
      <c r="C63" s="65"/>
      <c r="D63" s="65"/>
      <c r="E63" s="65"/>
      <c r="F63" s="67" t="n">
        <f aca="false">G63/H63</f>
        <v>637115.88</v>
      </c>
      <c r="G63" s="67" t="n">
        <f aca="false">589747.89-4105.1+10000+41473.09</f>
        <v>637115.88</v>
      </c>
      <c r="H63" s="16" t="n">
        <v>1</v>
      </c>
      <c r="I63" s="15" t="n">
        <f aca="false">F63-G63</f>
        <v>0</v>
      </c>
      <c r="J63" s="16" t="n">
        <v>0</v>
      </c>
    </row>
    <row r="64" customFormat="false" ht="15.75" hidden="false" customHeight="true" outlineLevel="0" collapsed="false">
      <c r="B64" s="64"/>
      <c r="C64" s="8" t="s">
        <v>49</v>
      </c>
      <c r="D64" s="8"/>
      <c r="E64" s="8"/>
      <c r="F64" s="25" t="n">
        <f aca="false">SUM(F63)</f>
        <v>637115.88</v>
      </c>
      <c r="G64" s="25" t="n">
        <f aca="false">SUM(G63)</f>
        <v>637115.88</v>
      </c>
      <c r="H64" s="28" t="n">
        <v>1</v>
      </c>
      <c r="I64" s="25" t="n">
        <f aca="false">F64-G64</f>
        <v>0</v>
      </c>
      <c r="J64" s="28" t="n">
        <v>0</v>
      </c>
    </row>
    <row r="65" customFormat="false" ht="13.8" hidden="false" customHeight="false" outlineLevel="0" collapsed="false">
      <c r="B65" s="31"/>
      <c r="C65" s="31"/>
      <c r="D65" s="31"/>
      <c r="E65" s="31"/>
      <c r="F65" s="31"/>
      <c r="G65" s="31"/>
      <c r="H65" s="31"/>
      <c r="I65" s="31"/>
      <c r="J65" s="31"/>
    </row>
    <row r="66" customFormat="false" ht="15" hidden="false" customHeight="false" outlineLevel="0" collapsed="false">
      <c r="B66" s="68" t="s">
        <v>30</v>
      </c>
      <c r="C66" s="69"/>
      <c r="D66" s="69"/>
      <c r="E66" s="70" t="s">
        <v>50</v>
      </c>
      <c r="F66" s="47" t="n">
        <f aca="false">F59+F64</f>
        <v>637115.88</v>
      </c>
      <c r="G66" s="47" t="n">
        <f aca="false">G59+G64</f>
        <v>637115.88</v>
      </c>
      <c r="H66" s="71" t="n">
        <f aca="false">G66/F66</f>
        <v>1</v>
      </c>
      <c r="I66" s="47" t="n">
        <f aca="false">F66-G66</f>
        <v>0</v>
      </c>
      <c r="J66" s="71" t="n">
        <f aca="false">I66/F66</f>
        <v>0</v>
      </c>
    </row>
    <row r="67" customFormat="false" ht="13.8" hidden="false" customHeight="false" outlineLevel="0" collapsed="false">
      <c r="B67" s="72"/>
      <c r="C67" s="72"/>
      <c r="D67" s="72"/>
      <c r="E67" s="72"/>
      <c r="F67" s="72"/>
      <c r="G67" s="72"/>
      <c r="H67" s="72"/>
      <c r="I67" s="72"/>
      <c r="J67" s="72"/>
    </row>
    <row r="68" customFormat="false" ht="15" hidden="false" customHeight="false" outlineLevel="0" collapsed="false">
      <c r="B68" s="73" t="s">
        <v>30</v>
      </c>
      <c r="C68" s="74"/>
      <c r="D68" s="74"/>
      <c r="E68" s="75" t="s">
        <v>51</v>
      </c>
      <c r="F68" s="76" t="n">
        <f aca="false">F29+F49+F66</f>
        <v>3723343.1325</v>
      </c>
      <c r="G68" s="76" t="n">
        <f aca="false">G29+G49+G66</f>
        <v>2959112.5</v>
      </c>
      <c r="H68" s="77" t="n">
        <f aca="false">G68/F68</f>
        <v>0.794746117855953</v>
      </c>
      <c r="I68" s="76" t="n">
        <f aca="false">F68-G68</f>
        <v>764230.6325</v>
      </c>
      <c r="J68" s="77" t="n">
        <f aca="false">I68/F68</f>
        <v>0.205253882144047</v>
      </c>
    </row>
    <row r="69" customFormat="false" ht="13.8" hidden="false" customHeight="false" outlineLevel="0" collapsed="false">
      <c r="B69" s="49"/>
      <c r="C69" s="49"/>
      <c r="D69" s="49"/>
      <c r="E69" s="49"/>
      <c r="F69" s="49"/>
      <c r="G69" s="49"/>
      <c r="H69" s="49"/>
      <c r="I69" s="49"/>
      <c r="J69" s="49"/>
    </row>
    <row r="70" customFormat="false" ht="13.8" hidden="false" customHeight="false" outlineLevel="0" collapsed="false">
      <c r="B70" s="49"/>
      <c r="C70" s="49"/>
      <c r="D70" s="49"/>
      <c r="E70" s="49"/>
      <c r="F70" s="49"/>
      <c r="G70" s="49"/>
      <c r="H70" s="49"/>
      <c r="I70" s="49"/>
      <c r="J70" s="49"/>
    </row>
    <row r="71" customFormat="false" ht="15.75" hidden="false" customHeight="true" outlineLevel="0" collapsed="false">
      <c r="B71" s="3"/>
      <c r="C71" s="3"/>
      <c r="D71" s="3"/>
      <c r="E71" s="3"/>
      <c r="F71" s="4" t="s">
        <v>0</v>
      </c>
      <c r="G71" s="6" t="s">
        <v>1</v>
      </c>
      <c r="H71" s="6"/>
      <c r="I71" s="6" t="s">
        <v>2</v>
      </c>
      <c r="J71" s="6"/>
    </row>
    <row r="72" customFormat="false" ht="15" hidden="false" customHeight="true" outlineLevel="0" collapsed="false">
      <c r="B72" s="78" t="s">
        <v>3</v>
      </c>
      <c r="C72" s="8" t="s">
        <v>4</v>
      </c>
      <c r="D72" s="8" t="s">
        <v>5</v>
      </c>
      <c r="E72" s="8"/>
      <c r="F72" s="54"/>
      <c r="G72" s="54"/>
      <c r="H72" s="54"/>
      <c r="I72" s="54"/>
      <c r="J72" s="54"/>
    </row>
    <row r="73" customFormat="false" ht="13.8" hidden="false" customHeight="false" outlineLevel="0" collapsed="false">
      <c r="B73" s="78"/>
      <c r="C73" s="8"/>
      <c r="D73" s="8"/>
      <c r="E73" s="8"/>
      <c r="F73" s="11" t="s">
        <v>6</v>
      </c>
      <c r="G73" s="11" t="s">
        <v>7</v>
      </c>
      <c r="H73" s="11" t="s">
        <v>8</v>
      </c>
      <c r="I73" s="11" t="s">
        <v>7</v>
      </c>
      <c r="J73" s="11" t="s">
        <v>8</v>
      </c>
    </row>
    <row r="74" customFormat="false" ht="15" hidden="false" customHeight="true" outlineLevel="0" collapsed="false">
      <c r="B74" s="13"/>
      <c r="C74" s="79"/>
      <c r="D74" s="8" t="s">
        <v>52</v>
      </c>
      <c r="E74" s="8"/>
      <c r="F74" s="80"/>
      <c r="G74" s="80"/>
      <c r="H74" s="54"/>
      <c r="I74" s="54"/>
      <c r="J74" s="54"/>
    </row>
    <row r="75" customFormat="false" ht="14.15" hidden="false" customHeight="false" outlineLevel="0" collapsed="false">
      <c r="B75" s="13"/>
      <c r="C75" s="79"/>
      <c r="D75" s="8"/>
      <c r="E75" s="8"/>
      <c r="F75" s="81" t="n">
        <f aca="false">G75/H75</f>
        <v>35000</v>
      </c>
      <c r="G75" s="81" t="n">
        <f aca="false">200000-165000</f>
        <v>35000</v>
      </c>
      <c r="H75" s="82" t="n">
        <v>1</v>
      </c>
      <c r="I75" s="83" t="n">
        <v>0</v>
      </c>
      <c r="J75" s="82" t="n">
        <v>0</v>
      </c>
    </row>
    <row r="76" customFormat="false" ht="13.8" hidden="false" customHeight="false" outlineLevel="0" collapsed="false">
      <c r="B76" s="31"/>
      <c r="C76" s="31"/>
      <c r="D76" s="31"/>
      <c r="E76" s="31"/>
      <c r="F76" s="31"/>
      <c r="G76" s="31"/>
      <c r="H76" s="31"/>
      <c r="I76" s="31"/>
      <c r="J76" s="31"/>
    </row>
    <row r="77" customFormat="false" ht="14.3" hidden="false" customHeight="true" outlineLevel="0" collapsed="false">
      <c r="B77" s="84" t="s">
        <v>30</v>
      </c>
      <c r="C77" s="85"/>
      <c r="D77" s="86" t="s">
        <v>53</v>
      </c>
      <c r="E77" s="86"/>
      <c r="F77" s="87" t="n">
        <f aca="false">F75</f>
        <v>35000</v>
      </c>
      <c r="G77" s="87" t="n">
        <f aca="false">G75</f>
        <v>35000</v>
      </c>
      <c r="H77" s="88" t="n">
        <v>1</v>
      </c>
      <c r="I77" s="89" t="n">
        <v>0</v>
      </c>
      <c r="J77" s="88" t="n">
        <v>0</v>
      </c>
    </row>
    <row r="78" customFormat="false" ht="13.8" hidden="false" customHeight="false" outlineLevel="0" collapsed="false">
      <c r="B78" s="90"/>
      <c r="C78" s="90"/>
      <c r="D78" s="90"/>
      <c r="E78" s="90"/>
      <c r="F78" s="90"/>
      <c r="G78" s="90"/>
      <c r="H78" s="90"/>
      <c r="I78" s="90"/>
      <c r="J78" s="90"/>
    </row>
    <row r="79" customFormat="false" ht="13.8" hidden="false" customHeight="true" outlineLevel="0" collapsed="false">
      <c r="B79" s="91"/>
      <c r="C79" s="92"/>
      <c r="D79" s="93" t="s">
        <v>54</v>
      </c>
      <c r="E79" s="93"/>
      <c r="F79" s="94" t="n">
        <f aca="false">G79/H79</f>
        <v>328337.5</v>
      </c>
      <c r="G79" s="94" t="n">
        <f aca="false">150000+178337.5</f>
        <v>328337.5</v>
      </c>
      <c r="H79" s="95" t="n">
        <v>1</v>
      </c>
      <c r="I79" s="96" t="n">
        <v>0</v>
      </c>
      <c r="J79" s="95" t="n">
        <v>0</v>
      </c>
    </row>
    <row r="80" customFormat="false" ht="13.8" hidden="false" customHeight="true" outlineLevel="0" collapsed="false">
      <c r="B80" s="91"/>
      <c r="C80" s="3"/>
      <c r="D80" s="97" t="s">
        <v>55</v>
      </c>
      <c r="E80" s="97"/>
      <c r="F80" s="94" t="n">
        <f aca="false">G80/H80</f>
        <v>200000</v>
      </c>
      <c r="G80" s="67" t="n">
        <v>200000</v>
      </c>
      <c r="H80" s="82" t="n">
        <v>1</v>
      </c>
      <c r="I80" s="83" t="n">
        <v>0</v>
      </c>
      <c r="J80" s="82" t="n">
        <v>0</v>
      </c>
    </row>
    <row r="81" customFormat="false" ht="13.8" hidden="false" customHeight="false" outlineLevel="0" collapsed="false">
      <c r="B81" s="31"/>
      <c r="C81" s="31"/>
      <c r="D81" s="31"/>
      <c r="E81" s="31"/>
      <c r="F81" s="31"/>
      <c r="G81" s="31"/>
      <c r="H81" s="31"/>
      <c r="I81" s="31"/>
      <c r="J81" s="31"/>
    </row>
    <row r="82" customFormat="false" ht="14.3" hidden="false" customHeight="true" outlineLevel="0" collapsed="false">
      <c r="B82" s="98" t="s">
        <v>30</v>
      </c>
      <c r="C82" s="99"/>
      <c r="D82" s="100" t="s">
        <v>56</v>
      </c>
      <c r="E82" s="100"/>
      <c r="F82" s="101" t="n">
        <f aca="false">SUM(F79:F80)</f>
        <v>528337.5</v>
      </c>
      <c r="G82" s="101" t="n">
        <f aca="false">SUM(G79:G80)</f>
        <v>528337.5</v>
      </c>
      <c r="H82" s="102" t="n">
        <v>1</v>
      </c>
      <c r="I82" s="101" t="n">
        <f aca="false">SUM(I79:I80)</f>
        <v>0</v>
      </c>
      <c r="J82" s="102" t="n">
        <v>0</v>
      </c>
    </row>
    <row r="83" customFormat="false" ht="13.8" hidden="false" customHeight="false" outlineLevel="0" collapsed="false">
      <c r="B83" s="32"/>
      <c r="C83" s="32"/>
      <c r="D83" s="32"/>
      <c r="E83" s="32"/>
      <c r="F83" s="32"/>
      <c r="G83" s="32"/>
      <c r="H83" s="32"/>
      <c r="I83" s="32"/>
      <c r="J83" s="32"/>
    </row>
    <row r="84" customFormat="false" ht="15" hidden="false" customHeight="true" outlineLevel="0" collapsed="false">
      <c r="B84" s="68" t="s">
        <v>30</v>
      </c>
      <c r="C84" s="69"/>
      <c r="D84" s="11" t="s">
        <v>57</v>
      </c>
      <c r="E84" s="11"/>
      <c r="F84" s="47" t="n">
        <f aca="false">F68+F77+F82</f>
        <v>4286680.6325</v>
      </c>
      <c r="G84" s="47" t="n">
        <f aca="false">G68+G77+G82</f>
        <v>3522450</v>
      </c>
      <c r="H84" s="71" t="n">
        <f aca="false">G84/F84</f>
        <v>0.821719717884768</v>
      </c>
      <c r="I84" s="47" t="n">
        <f aca="false">I68+I77+I82</f>
        <v>764230.6325</v>
      </c>
      <c r="J84" s="71" t="n">
        <f aca="false">I84/F84</f>
        <v>0.178280282115232</v>
      </c>
    </row>
    <row r="87" customFormat="false" ht="13.8" hidden="false" customHeight="false" outlineLevel="0" collapsed="false">
      <c r="F87" s="103"/>
      <c r="G87" s="103"/>
    </row>
    <row r="88" customFormat="false" ht="13.8" hidden="false" customHeight="false" outlineLevel="0" collapsed="false">
      <c r="F88" s="103"/>
      <c r="G88" s="103"/>
      <c r="H88" s="103"/>
      <c r="I88" s="104"/>
    </row>
    <row r="89" customFormat="false" ht="13.8" hidden="false" customHeight="false" outlineLevel="0" collapsed="false">
      <c r="F89" s="104"/>
      <c r="G89" s="104"/>
      <c r="H89" s="103"/>
      <c r="I89" s="104"/>
    </row>
    <row r="90" customFormat="false" ht="13.8" hidden="false" customHeight="false" outlineLevel="0" collapsed="false">
      <c r="G90" s="104"/>
    </row>
    <row r="91" customFormat="false" ht="13.8" hidden="false" customHeight="false" outlineLevel="0" collapsed="false">
      <c r="G91" s="104"/>
      <c r="H91" s="104"/>
    </row>
    <row r="93" customFormat="false" ht="13.8" hidden="false" customHeight="false" outlineLevel="0" collapsed="false">
      <c r="G93" s="104"/>
    </row>
    <row r="94" customFormat="false" ht="13.8" hidden="false" customHeight="false" outlineLevel="0" collapsed="false">
      <c r="G94" s="103"/>
    </row>
    <row r="95" customFormat="false" ht="13.8" hidden="false" customHeight="false" outlineLevel="0" collapsed="false">
      <c r="G95" s="10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cc8c" objects="true" scenarios="true"/>
  <mergeCells count="109">
    <mergeCell ref="B2:E2"/>
    <mergeCell ref="G2:H2"/>
    <mergeCell ref="I2:J2"/>
    <mergeCell ref="B3:B4"/>
    <mergeCell ref="C3:C4"/>
    <mergeCell ref="D3:E4"/>
    <mergeCell ref="F3:F4"/>
    <mergeCell ref="G3:G4"/>
    <mergeCell ref="H3:H4"/>
    <mergeCell ref="I3:I4"/>
    <mergeCell ref="J3:J4"/>
    <mergeCell ref="B5:J5"/>
    <mergeCell ref="B6:B27"/>
    <mergeCell ref="D6:J6"/>
    <mergeCell ref="C7:C15"/>
    <mergeCell ref="D7:E7"/>
    <mergeCell ref="D8:E8"/>
    <mergeCell ref="D9:E9"/>
    <mergeCell ref="D10:E10"/>
    <mergeCell ref="D11:E11"/>
    <mergeCell ref="D12:E12"/>
    <mergeCell ref="D13:E13"/>
    <mergeCell ref="F13:F14"/>
    <mergeCell ref="G13:G14"/>
    <mergeCell ref="H13:H14"/>
    <mergeCell ref="I13:I14"/>
    <mergeCell ref="J13:J14"/>
    <mergeCell ref="D14:E14"/>
    <mergeCell ref="C16:E16"/>
    <mergeCell ref="D17:J17"/>
    <mergeCell ref="C18:C19"/>
    <mergeCell ref="D18:E18"/>
    <mergeCell ref="D19:E19"/>
    <mergeCell ref="C20:E20"/>
    <mergeCell ref="E22:J22"/>
    <mergeCell ref="C23:C26"/>
    <mergeCell ref="D23:E23"/>
    <mergeCell ref="D24:D25"/>
    <mergeCell ref="D26:E26"/>
    <mergeCell ref="C27:E27"/>
    <mergeCell ref="B28:J28"/>
    <mergeCell ref="C29:E29"/>
    <mergeCell ref="B33:E33"/>
    <mergeCell ref="G33:H33"/>
    <mergeCell ref="I33:J33"/>
    <mergeCell ref="B34:B35"/>
    <mergeCell ref="C34:C35"/>
    <mergeCell ref="D34:E35"/>
    <mergeCell ref="F34:F35"/>
    <mergeCell ref="G34:G35"/>
    <mergeCell ref="H34:H35"/>
    <mergeCell ref="I34:I35"/>
    <mergeCell ref="J34:J35"/>
    <mergeCell ref="B36:B45"/>
    <mergeCell ref="D36:J36"/>
    <mergeCell ref="C37:C44"/>
    <mergeCell ref="D37:E39"/>
    <mergeCell ref="D40:E41"/>
    <mergeCell ref="D42:E43"/>
    <mergeCell ref="D44:E44"/>
    <mergeCell ref="C45:E45"/>
    <mergeCell ref="D47:E47"/>
    <mergeCell ref="B48:J48"/>
    <mergeCell ref="B49:C49"/>
    <mergeCell ref="D49:E49"/>
    <mergeCell ref="B52:E52"/>
    <mergeCell ref="G52:H52"/>
    <mergeCell ref="I52:J52"/>
    <mergeCell ref="B53:B54"/>
    <mergeCell ref="C53:C54"/>
    <mergeCell ref="D53:E54"/>
    <mergeCell ref="F53:F54"/>
    <mergeCell ref="G53:G54"/>
    <mergeCell ref="H53:H54"/>
    <mergeCell ref="I53:I54"/>
    <mergeCell ref="J53:J54"/>
    <mergeCell ref="B55:B64"/>
    <mergeCell ref="D55:J55"/>
    <mergeCell ref="C56:C58"/>
    <mergeCell ref="D56:E56"/>
    <mergeCell ref="D57:E57"/>
    <mergeCell ref="D58:E58"/>
    <mergeCell ref="C59:E59"/>
    <mergeCell ref="C60:J60"/>
    <mergeCell ref="C61:C63"/>
    <mergeCell ref="D61:J61"/>
    <mergeCell ref="D62:E63"/>
    <mergeCell ref="C64:E64"/>
    <mergeCell ref="B65:J65"/>
    <mergeCell ref="B67:J67"/>
    <mergeCell ref="B71:E71"/>
    <mergeCell ref="G71:H71"/>
    <mergeCell ref="I71:J71"/>
    <mergeCell ref="B72:B73"/>
    <mergeCell ref="C72:C73"/>
    <mergeCell ref="D72:E73"/>
    <mergeCell ref="B74:B75"/>
    <mergeCell ref="C74:C75"/>
    <mergeCell ref="D74:E75"/>
    <mergeCell ref="B76:J76"/>
    <mergeCell ref="D77:E77"/>
    <mergeCell ref="B78:J78"/>
    <mergeCell ref="B79:B80"/>
    <mergeCell ref="D79:E79"/>
    <mergeCell ref="D80:E80"/>
    <mergeCell ref="B81:J81"/>
    <mergeCell ref="D82:E82"/>
    <mergeCell ref="B83:J83"/>
    <mergeCell ref="D84:E84"/>
  </mergeCells>
  <printOptions headings="false" gridLines="false" gridLinesSet="true" horizontalCentered="false" verticalCentered="false"/>
  <pageMargins left="0.39375" right="0.39375" top="0.75" bottom="0.393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233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2024-02-15T13:53:19Z</dcterms:created>
  <dc:creator>Maurizio Oliveri</dc:creator>
  <dc:description/>
  <dc:language>it-IT</dc:language>
  <cp:lastModifiedBy/>
  <dcterms:modified xsi:type="dcterms:W3CDTF">2024-11-07T12:13:33Z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